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cityofmalden-my.sharepoint.com/personal/rhogan_cityofmalden_org/Documents/Rons City Work Files/Ron's Work Files/FINANCIAL (Budgets, Debt, OPEB, etc.)/Budgeting/FY27Budget/SchoolFundingNSSCalc/"/>
    </mc:Choice>
  </mc:AlternateContent>
  <xr:revisionPtr revIDLastSave="111" documentId="8_{9EB52B81-709A-472A-A01A-891B3851EBF6}" xr6:coauthVersionLast="47" xr6:coauthVersionMax="47" xr10:uidLastSave="{0F2298D3-868A-4A85-8CB8-F1A917DDBE9F}"/>
  <bookViews>
    <workbookView xWindow="-108" yWindow="-108" windowWidth="23256" windowHeight="12576" xr2:uid="{6445E14C-0719-42B1-9586-BAAC45157628}"/>
  </bookViews>
  <sheets>
    <sheet name="NSS Calc" sheetId="1" r:id="rId1"/>
    <sheet name="Ins Calc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C12" i="1"/>
  <c r="D12" i="1" s="1"/>
  <c r="C14" i="1"/>
  <c r="C15" i="1"/>
  <c r="C11" i="1"/>
  <c r="E12" i="1" l="1"/>
  <c r="B6" i="2" l="1"/>
  <c r="B8" i="2"/>
  <c r="B9" i="2" s="1"/>
  <c r="B11" i="2" s="1"/>
  <c r="E5" i="1"/>
  <c r="E18" i="1"/>
  <c r="D11" i="1" l="1"/>
  <c r="E11" i="1" s="1"/>
  <c r="D13" i="1"/>
  <c r="E13" i="1" s="1"/>
  <c r="E14" i="1" l="1"/>
  <c r="E10" i="1"/>
  <c r="D15" i="1"/>
  <c r="E15" i="1" s="1"/>
  <c r="E9" i="1"/>
  <c r="E8" i="1"/>
  <c r="E16" i="1" l="1"/>
  <c r="E2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tc={ACBCFD45-5499-4411-B1E4-AE90A4B7F2ED}</author>
    <author>tc={4FA42F9A-EEEC-4C4F-A2AB-2B220B9846D8}</author>
  </authors>
  <commentList>
    <comment ref="F10" authorId="0" shapeId="0" xr:uid="{ACBCFD45-5499-4411-B1E4-AE90A4B7F2E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Increase will be enrollment sensitive but we won’t get actual until mid April.  So the estimate of increase is really going to be a guess because enrollment changes are not in.  </t>
      </text>
    </comment>
    <comment ref="F14" authorId="1" shapeId="0" xr:uid="{4FA42F9A-EEEC-4C4F-A2AB-2B220B9846D8}">
      <text>
        <t>[Threaded comment]
Your version of Excel allows you to read this threaded comment; however, any edits to it will get removed if the file is opened in a newer version of Excel. Learn more: https://go.microsoft.com/fwlink/?linkid=870924
Comment:
    2% increases start in FY2027</t>
      </text>
    </comment>
  </commentList>
</comments>
</file>

<file path=xl/sharedStrings.xml><?xml version="1.0" encoding="utf-8"?>
<sst xmlns="http://schemas.openxmlformats.org/spreadsheetml/2006/main" count="46" uniqueCount="41">
  <si>
    <t xml:space="preserve">Required Net School Spending </t>
  </si>
  <si>
    <t>Required Increase In Net School Spending</t>
  </si>
  <si>
    <t>Charter School Sending Tuition Increase/(Decrease)</t>
  </si>
  <si>
    <t>Cherry Sheets Preliminary</t>
  </si>
  <si>
    <t xml:space="preserve">Northeast Voke Assessment </t>
  </si>
  <si>
    <t>Facilities Costs Increase</t>
  </si>
  <si>
    <t>Building  Insurance</t>
  </si>
  <si>
    <t>Pension Allocation</t>
  </si>
  <si>
    <t>Indirect Cost Increases (Facilities, per pupil)</t>
  </si>
  <si>
    <t xml:space="preserve">   Subtotal</t>
  </si>
  <si>
    <t>Charter School Tuition Reimbursement</t>
  </si>
  <si>
    <t>Direct Increase in Malden Public School Budget</t>
  </si>
  <si>
    <t>Calculated</t>
  </si>
  <si>
    <t>School Choice Sending Tuition</t>
  </si>
  <si>
    <t>Change</t>
  </si>
  <si>
    <t>Source &amp; Notes</t>
  </si>
  <si>
    <t>Insurance (Health, Medicare, Unemployment, Workers Comp)</t>
  </si>
  <si>
    <t>5% increase ; number from controller for FY25</t>
  </si>
  <si>
    <t>4.0% Increase over prior; should confirm over pupil counts</t>
  </si>
  <si>
    <t>Fiscal Year 2027</t>
  </si>
  <si>
    <t>Pulled from Preliminary DESE Chapter 70 reports FY27</t>
  </si>
  <si>
    <t xml:space="preserve">  FY27 Required NSS Increase</t>
  </si>
  <si>
    <t>Fiscal Year 2025  (Actual)</t>
  </si>
  <si>
    <t>Fiscal Year 2026  (Estimate)</t>
  </si>
  <si>
    <t>Fiscal Year 2027  (Estimate)</t>
  </si>
  <si>
    <t>Appropriation from Free Cash to fund FY25 Deficit</t>
  </si>
  <si>
    <t>Prior Year Deficit FY25 (Free Cash Appropriation)</t>
  </si>
  <si>
    <t>FY26 NSS Deficit (as from FY25 Actuals)</t>
  </si>
  <si>
    <t xml:space="preserve">Fiscal Year 2025 </t>
  </si>
  <si>
    <t>Fiscal Year 2026</t>
  </si>
  <si>
    <t>Insurance</t>
  </si>
  <si>
    <t>Total City Cost FY26 (from worksheet)</t>
  </si>
  <si>
    <t>GIC Total Cost FY26 (from worksheet)</t>
  </si>
  <si>
    <t>School Ins Allocation Fy26</t>
  </si>
  <si>
    <t>School as a percent of total</t>
  </si>
  <si>
    <t>GIC Projected FY27 Cost @10.9% Inc</t>
  </si>
  <si>
    <t>School FY27 Cost</t>
  </si>
  <si>
    <t>Used FY25 actual as baseline then 5% for two years</t>
  </si>
  <si>
    <t>Actual from DESE Prelim Sheets</t>
  </si>
  <si>
    <t>Calculated % increase from sheet two used FY25 as baseline to roll forward two years</t>
  </si>
  <si>
    <t>Used FY25 actuals as baseline, then flat to 26 and up 2.4% to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</si>
</sst>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 val="singleAccounting"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1" applyFont="1"/>
    <xf numFmtId="0" fontId="2" fillId="0" borderId="1" xfId="0" applyFont="1" applyBorder="1"/>
    <xf numFmtId="44" fontId="0" fillId="0" borderId="1" xfId="1" applyFont="1" applyBorder="1"/>
    <xf numFmtId="0" fontId="0" fillId="0" borderId="1" xfId="0" applyBorder="1"/>
    <xf numFmtId="44" fontId="2" fillId="0" borderId="1" xfId="1" applyFont="1" applyBorder="1"/>
    <xf numFmtId="44" fontId="4" fillId="0" borderId="1" xfId="1" applyFont="1" applyBorder="1" applyAlignment="1">
      <alignment horizontal="center"/>
    </xf>
    <xf numFmtId="44" fontId="3" fillId="0" borderId="1" xfId="1" applyFont="1" applyBorder="1"/>
    <xf numFmtId="44" fontId="5" fillId="0" borderId="1" xfId="1" applyFont="1" applyBorder="1"/>
    <xf numFmtId="44" fontId="2" fillId="0" borderId="1" xfId="1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n Hogan" id="{2F475987-DA50-4A82-B71A-BACC81003AAA}" userId="S::rhogan@CITYOFMALDEN.ORG::eeafd11e-c522-4586-a8cf-d2b712d5925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0" dT="2025-03-14T14:31:07.31" personId="{2F475987-DA50-4A82-B71A-BACC81003AAA}" id="{ACBCFD45-5499-4411-B1E4-AE90A4B7F2ED}">
    <text xml:space="preserve">Increase will be enrollment sensitive but we won’t get actual until mid April.  So the estimate of increase is really going to be a guess because enrollment changes are not in.  </text>
  </threadedComment>
  <threadedComment ref="F14" dT="2025-03-14T14:33:00.66" personId="{2F475987-DA50-4A82-B71A-BACC81003AAA}" id="{4FA42F9A-EEEC-4C4F-A2AB-2B220B9846D8}">
    <text>2% increases start in FY2027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72DA8-1601-4F75-848B-FF5F462F5CC3}">
  <sheetPr>
    <pageSetUpPr fitToPage="1"/>
  </sheetPr>
  <dimension ref="A1:F24"/>
  <sheetViews>
    <sheetView tabSelected="1" workbookViewId="0">
      <selection activeCell="A14" sqref="A14"/>
    </sheetView>
  </sheetViews>
  <sheetFormatPr defaultRowHeight="14.4" x14ac:dyDescent="0.3"/>
  <cols>
    <col min="1" max="1" width="51.77734375" customWidth="1"/>
    <col min="2" max="2" width="21.21875" style="1" customWidth="1"/>
    <col min="3" max="3" width="22.77734375" style="1" customWidth="1"/>
    <col min="4" max="4" width="22.88671875" style="1" customWidth="1"/>
    <col min="5" max="5" width="19.5546875" style="1" customWidth="1"/>
    <col min="6" max="6" width="89" customWidth="1"/>
  </cols>
  <sheetData>
    <row r="1" spans="1:6" x14ac:dyDescent="0.3">
      <c r="A1" s="2" t="s">
        <v>19</v>
      </c>
      <c r="B1" s="5"/>
      <c r="C1" s="5"/>
      <c r="D1" s="5"/>
      <c r="E1" s="3"/>
      <c r="F1" s="4"/>
    </row>
    <row r="2" spans="1:6" ht="30.6" x14ac:dyDescent="0.45">
      <c r="A2" s="2" t="s">
        <v>0</v>
      </c>
      <c r="B2" s="9" t="s">
        <v>28</v>
      </c>
      <c r="C2" s="9" t="s">
        <v>29</v>
      </c>
      <c r="D2" s="9" t="s">
        <v>24</v>
      </c>
      <c r="E2" s="6" t="s">
        <v>14</v>
      </c>
      <c r="F2" s="2" t="s">
        <v>15</v>
      </c>
    </row>
    <row r="3" spans="1:6" x14ac:dyDescent="0.3">
      <c r="A3" s="4" t="s">
        <v>1</v>
      </c>
      <c r="B3" s="3"/>
      <c r="C3" s="3"/>
      <c r="D3" s="3"/>
      <c r="E3" s="7">
        <v>3956933</v>
      </c>
      <c r="F3" s="4" t="s">
        <v>20</v>
      </c>
    </row>
    <row r="4" spans="1:6" x14ac:dyDescent="0.3">
      <c r="A4" s="4" t="s">
        <v>27</v>
      </c>
      <c r="B4" s="3"/>
      <c r="C4" s="3"/>
      <c r="D4" s="3"/>
      <c r="E4" s="3">
        <v>1600000</v>
      </c>
      <c r="F4" s="4"/>
    </row>
    <row r="5" spans="1:6" x14ac:dyDescent="0.3">
      <c r="A5" s="4" t="s">
        <v>21</v>
      </c>
      <c r="B5" s="3"/>
      <c r="C5" s="3"/>
      <c r="D5" s="3"/>
      <c r="E5" s="3">
        <f>SUM(E3:E4)</f>
        <v>5556933</v>
      </c>
      <c r="F5" s="4"/>
    </row>
    <row r="6" spans="1:6" x14ac:dyDescent="0.3">
      <c r="A6" s="4"/>
      <c r="B6" s="3"/>
      <c r="C6" s="3"/>
      <c r="D6" s="3"/>
      <c r="E6" s="3"/>
      <c r="F6" s="4"/>
    </row>
    <row r="7" spans="1:6" ht="30.6" x14ac:dyDescent="0.45">
      <c r="A7" s="4"/>
      <c r="B7" s="9" t="s">
        <v>22</v>
      </c>
      <c r="C7" s="9" t="s">
        <v>23</v>
      </c>
      <c r="D7" s="9" t="s">
        <v>24</v>
      </c>
      <c r="E7" s="6" t="s">
        <v>14</v>
      </c>
      <c r="F7" s="2" t="s">
        <v>15</v>
      </c>
    </row>
    <row r="8" spans="1:6" x14ac:dyDescent="0.3">
      <c r="A8" s="4" t="s">
        <v>2</v>
      </c>
      <c r="B8" s="3"/>
      <c r="C8" s="3">
        <v>11119771</v>
      </c>
      <c r="D8" s="3">
        <v>12310881</v>
      </c>
      <c r="E8" s="3">
        <f>+D8-C8</f>
        <v>1191110</v>
      </c>
      <c r="F8" s="4" t="s">
        <v>3</v>
      </c>
    </row>
    <row r="9" spans="1:6" x14ac:dyDescent="0.3">
      <c r="A9" s="4" t="s">
        <v>13</v>
      </c>
      <c r="B9" s="3"/>
      <c r="C9" s="3">
        <v>485513</v>
      </c>
      <c r="D9" s="3">
        <v>513337</v>
      </c>
      <c r="E9" s="3">
        <f>+D9-C9</f>
        <v>27824</v>
      </c>
      <c r="F9" s="4" t="s">
        <v>3</v>
      </c>
    </row>
    <row r="10" spans="1:6" x14ac:dyDescent="0.3">
      <c r="A10" s="4" t="s">
        <v>4</v>
      </c>
      <c r="B10" s="3"/>
      <c r="C10" s="3">
        <v>2265488</v>
      </c>
      <c r="D10" s="3">
        <v>2742882</v>
      </c>
      <c r="E10" s="3">
        <f>+D10-C10</f>
        <v>477394</v>
      </c>
      <c r="F10" s="4" t="s">
        <v>38</v>
      </c>
    </row>
    <row r="11" spans="1:6" x14ac:dyDescent="0.3">
      <c r="A11" s="4" t="s">
        <v>16</v>
      </c>
      <c r="B11" s="3">
        <v>14947007</v>
      </c>
      <c r="C11" s="3">
        <f>+B11*1.17</f>
        <v>17487998.189999998</v>
      </c>
      <c r="D11" s="3">
        <f>+'Ins Calc'!B11</f>
        <v>18081596.899119969</v>
      </c>
      <c r="E11" s="3">
        <f>+D11-C11</f>
        <v>593598.70911997184</v>
      </c>
      <c r="F11" s="4" t="s">
        <v>39</v>
      </c>
    </row>
    <row r="12" spans="1:6" x14ac:dyDescent="0.3">
      <c r="A12" s="4" t="s">
        <v>5</v>
      </c>
      <c r="B12" s="3">
        <v>8843000</v>
      </c>
      <c r="C12" s="3">
        <f>+B12*1.05</f>
        <v>9285150</v>
      </c>
      <c r="D12" s="3">
        <f>+C12*1.05</f>
        <v>9749407.5</v>
      </c>
      <c r="E12" s="3">
        <f>+D12-C12</f>
        <v>464257.5</v>
      </c>
      <c r="F12" s="4" t="s">
        <v>37</v>
      </c>
    </row>
    <row r="13" spans="1:6" x14ac:dyDescent="0.3">
      <c r="A13" s="4" t="s">
        <v>6</v>
      </c>
      <c r="B13" s="3"/>
      <c r="C13" s="3">
        <v>458850</v>
      </c>
      <c r="D13" s="3">
        <f>+C13*1.05</f>
        <v>481792.5</v>
      </c>
      <c r="E13" s="3">
        <f>+D13-C13</f>
        <v>22942.5</v>
      </c>
      <c r="F13" s="4" t="s">
        <v>17</v>
      </c>
    </row>
    <row r="14" spans="1:6" x14ac:dyDescent="0.3">
      <c r="A14" s="4" t="s">
        <v>7</v>
      </c>
      <c r="B14" s="3">
        <v>3890000</v>
      </c>
      <c r="C14" s="3">
        <f>+B14</f>
        <v>3890000</v>
      </c>
      <c r="D14" s="3">
        <f>+C14*1.024</f>
        <v>3983360</v>
      </c>
      <c r="E14" s="3">
        <f>+D14-C14</f>
        <v>93360</v>
      </c>
      <c r="F14" s="4" t="s">
        <v>40</v>
      </c>
    </row>
    <row r="15" spans="1:6" x14ac:dyDescent="0.3">
      <c r="A15" s="4" t="s">
        <v>8</v>
      </c>
      <c r="B15" s="3">
        <v>1056549</v>
      </c>
      <c r="C15" s="3">
        <f>+B15*1.035</f>
        <v>1093528.2149999999</v>
      </c>
      <c r="D15" s="3">
        <f>+C15*1.04</f>
        <v>1137269.3435999998</v>
      </c>
      <c r="E15" s="3">
        <f>+D15-C15</f>
        <v>43741.128599999938</v>
      </c>
      <c r="F15" s="4" t="s">
        <v>18</v>
      </c>
    </row>
    <row r="16" spans="1:6" x14ac:dyDescent="0.3">
      <c r="A16" s="4" t="s">
        <v>9</v>
      </c>
      <c r="B16" s="3"/>
      <c r="C16" s="3"/>
      <c r="D16" s="3"/>
      <c r="E16" s="8">
        <f>SUM(E8:E15)</f>
        <v>2914227.8377199718</v>
      </c>
      <c r="F16" s="4"/>
    </row>
    <row r="17" spans="1:6" x14ac:dyDescent="0.3">
      <c r="A17" s="4"/>
      <c r="B17" s="3"/>
      <c r="C17" s="3"/>
      <c r="D17" s="3"/>
      <c r="E17" s="3"/>
      <c r="F17" s="4"/>
    </row>
    <row r="18" spans="1:6" x14ac:dyDescent="0.3">
      <c r="A18" s="4" t="s">
        <v>10</v>
      </c>
      <c r="B18" s="3"/>
      <c r="C18" s="3">
        <v>1583912</v>
      </c>
      <c r="D18" s="3">
        <v>2426021</v>
      </c>
      <c r="E18" s="3">
        <f>+C18-D18</f>
        <v>-842109</v>
      </c>
      <c r="F18" s="4" t="s">
        <v>3</v>
      </c>
    </row>
    <row r="19" spans="1:6" x14ac:dyDescent="0.3">
      <c r="A19" s="4"/>
      <c r="B19" s="3"/>
      <c r="C19" s="3"/>
      <c r="D19" s="3"/>
      <c r="E19" s="3"/>
      <c r="F19" s="4"/>
    </row>
    <row r="20" spans="1:6" x14ac:dyDescent="0.3">
      <c r="A20" s="4"/>
      <c r="B20" s="3"/>
      <c r="C20" s="3"/>
      <c r="D20" s="3"/>
      <c r="E20" s="3"/>
      <c r="F20" s="4"/>
    </row>
    <row r="21" spans="1:6" x14ac:dyDescent="0.3">
      <c r="A21" s="2" t="s">
        <v>11</v>
      </c>
      <c r="B21" s="5"/>
      <c r="C21" s="5"/>
      <c r="D21" s="5"/>
      <c r="E21" s="5">
        <f>+E5-E16-E18</f>
        <v>3484814.1622800282</v>
      </c>
      <c r="F21" s="2" t="s">
        <v>12</v>
      </c>
    </row>
    <row r="24" spans="1:6" x14ac:dyDescent="0.3">
      <c r="A24" s="4" t="s">
        <v>26</v>
      </c>
      <c r="B24" s="3"/>
      <c r="C24" s="3"/>
      <c r="D24" s="3"/>
      <c r="E24" s="3">
        <v>1600000</v>
      </c>
      <c r="F24" s="4" t="s">
        <v>25</v>
      </c>
    </row>
  </sheetData>
  <pageMargins left="0.7" right="0.7" top="0.75" bottom="0.75" header="0.3" footer="0.3"/>
  <pageSetup scale="5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70410-6A6F-4859-9C0B-C705094122B4}">
  <dimension ref="A1:B11"/>
  <sheetViews>
    <sheetView workbookViewId="0">
      <selection activeCell="B1" sqref="B1:B1048576"/>
    </sheetView>
  </sheetViews>
  <sheetFormatPr defaultRowHeight="14.4" x14ac:dyDescent="0.3"/>
  <cols>
    <col min="1" max="1" width="34.109375" customWidth="1"/>
    <col min="2" max="2" width="14.88671875" style="1" bestFit="1" customWidth="1"/>
  </cols>
  <sheetData>
    <row r="1" spans="1:2" x14ac:dyDescent="0.3">
      <c r="A1" t="s">
        <v>30</v>
      </c>
    </row>
    <row r="3" spans="1:2" x14ac:dyDescent="0.3">
      <c r="A3" t="s">
        <v>31</v>
      </c>
      <c r="B3" s="1">
        <v>27837000</v>
      </c>
    </row>
    <row r="5" spans="1:2" x14ac:dyDescent="0.3">
      <c r="A5" t="s">
        <v>32</v>
      </c>
      <c r="B5" s="1">
        <v>25953000</v>
      </c>
    </row>
    <row r="6" spans="1:2" x14ac:dyDescent="0.3">
      <c r="A6" t="s">
        <v>35</v>
      </c>
      <c r="B6" s="1">
        <f>+B5*1.109</f>
        <v>28781877</v>
      </c>
    </row>
    <row r="8" spans="1:2" x14ac:dyDescent="0.3">
      <c r="A8" t="s">
        <v>33</v>
      </c>
      <c r="B8" s="1">
        <f>+'NSS Calc'!C11</f>
        <v>17487998.189999998</v>
      </c>
    </row>
    <row r="9" spans="1:2" x14ac:dyDescent="0.3">
      <c r="A9" t="s">
        <v>34</v>
      </c>
      <c r="B9" s="1">
        <f>+B8/B3</f>
        <v>0.62822855156805679</v>
      </c>
    </row>
    <row r="11" spans="1:2" x14ac:dyDescent="0.3">
      <c r="A11" t="s">
        <v>36</v>
      </c>
      <c r="B11" s="1">
        <f>+B6*B9</f>
        <v>18081596.899119969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NSS Calc</vt:lpstr>
      <vt:lpstr>Ins Calc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 Hogan</dc:creator>
  <cp:keywords/>
  <dc:description/>
  <cp:lastModifiedBy>Ron Hogan</cp:lastModifiedBy>
  <cp:revision/>
  <cp:lastPrinted>2025-03-24T11:36:14Z</cp:lastPrinted>
  <dcterms:created xsi:type="dcterms:W3CDTF">2024-03-13T13:51:49Z</dcterms:created>
  <dcterms:modified xsi:type="dcterms:W3CDTF">2026-02-26T16:07:36Z</dcterms:modified>
  <cp:category/>
  <cp:contentStatus/>
</cp:coreProperties>
</file>